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/>
  <mc:AlternateContent xmlns:mc="http://schemas.openxmlformats.org/markup-compatibility/2006">
    <mc:Choice Requires="x15">
      <x15ac:absPath xmlns:x15ac="http://schemas.microsoft.com/office/spreadsheetml/2010/11/ac" url="/Users/rlt/Library/CloudStorage/Dropbox/GitHub_Dropbox_Drive/GitHub/Diagnotico_Poblacional_Q/Dinamica_Poblacional/data/"/>
    </mc:Choice>
  </mc:AlternateContent>
  <xr:revisionPtr revIDLastSave="0" documentId="13_ncr:1_{FEA092DB-EFBC-A549-82E4-060B066FE136}" xr6:coauthVersionLast="47" xr6:coauthVersionMax="47" xr10:uidLastSave="{00000000-0000-0000-0000-000000000000}"/>
  <bookViews>
    <workbookView xWindow="5760" yWindow="760" windowWidth="21700" windowHeight="18800" activeTab="1" xr2:uid="{00000000-000D-0000-FFFF-FFFF00000000}"/>
  </bookViews>
  <sheets>
    <sheet name="cálculo" sheetId="7" r:id="rId1"/>
    <sheet name="matriz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7" l="1"/>
  <c r="Q20" i="7" l="1"/>
  <c r="K13" i="7"/>
  <c r="Q3" i="7" s="1"/>
  <c r="K12" i="7"/>
  <c r="P3" i="7" s="1"/>
  <c r="G24" i="7"/>
  <c r="K28" i="7" s="1"/>
  <c r="F24" i="7"/>
  <c r="E24" i="7"/>
  <c r="D24" i="7"/>
  <c r="K20" i="7" s="1"/>
  <c r="E7" i="7"/>
  <c r="K6" i="7" s="1"/>
  <c r="F7" i="7"/>
  <c r="G7" i="7"/>
  <c r="D7" i="7"/>
  <c r="K21" i="7" l="1"/>
  <c r="K22" i="7"/>
  <c r="K2" i="7"/>
  <c r="K3" i="7"/>
  <c r="K10" i="7"/>
  <c r="K11" i="7"/>
  <c r="Q6" i="7" s="1"/>
  <c r="K7" i="7"/>
  <c r="P6" i="7" s="1"/>
  <c r="K8" i="7"/>
  <c r="K24" i="7"/>
  <c r="K25" i="7"/>
  <c r="K23" i="7"/>
  <c r="O22" i="7" s="1"/>
  <c r="K19" i="7"/>
  <c r="K26" i="7"/>
  <c r="K9" i="7"/>
  <c r="K27" i="7"/>
  <c r="K4" i="7"/>
  <c r="K5" i="7"/>
  <c r="N4" i="7" l="1"/>
  <c r="O4" i="7"/>
  <c r="P4" i="7"/>
  <c r="P5" i="7"/>
  <c r="P22" i="7"/>
  <c r="O21" i="7"/>
  <c r="Q23" i="7"/>
  <c r="Q22" i="7"/>
  <c r="P23" i="7"/>
  <c r="N21" i="7"/>
  <c r="N20" i="7"/>
  <c r="O20" i="7"/>
  <c r="Q5" i="7"/>
  <c r="N3" i="7"/>
  <c r="O5" i="7"/>
  <c r="O3" i="7"/>
</calcChain>
</file>

<file path=xl/sharedStrings.xml><?xml version="1.0" encoding="utf-8"?>
<sst xmlns="http://schemas.openxmlformats.org/spreadsheetml/2006/main" count="157" uniqueCount="69">
  <si>
    <t>$F</t>
  </si>
  <si>
    <t>s1</t>
  </si>
  <si>
    <t>g12</t>
  </si>
  <si>
    <t>s2</t>
  </si>
  <si>
    <t>g23</t>
  </si>
  <si>
    <t>s3</t>
  </si>
  <si>
    <t>g34</t>
  </si>
  <si>
    <t>s4</t>
  </si>
  <si>
    <t>g43</t>
  </si>
  <si>
    <t>s1*(1-g12)</t>
  </si>
  <si>
    <t>s1*g12</t>
  </si>
  <si>
    <t>s3*g32</t>
  </si>
  <si>
    <t>s2*g23</t>
  </si>
  <si>
    <t>s4*g43</t>
  </si>
  <si>
    <t>s3*g34</t>
  </si>
  <si>
    <t>s4*(1-g43)</t>
  </si>
  <si>
    <t>f41</t>
  </si>
  <si>
    <t>g21</t>
  </si>
  <si>
    <t>f31</t>
  </si>
  <si>
    <t>s2*g21</t>
  </si>
  <si>
    <t>vitalrate</t>
  </si>
  <si>
    <t>Martinezzi</t>
  </si>
  <si>
    <t>Rugosa</t>
  </si>
  <si>
    <t>matrix</t>
  </si>
  <si>
    <t>lambda</t>
  </si>
  <si>
    <t>g32</t>
  </si>
  <si>
    <t>s3*(1-g34-g32)</t>
  </si>
  <si>
    <t>s2*(1-g23-g21)</t>
  </si>
  <si>
    <t>s2*(1-g21-g23)</t>
  </si>
  <si>
    <t>Plántula</t>
  </si>
  <si>
    <t>Infantil</t>
  </si>
  <si>
    <t>Adulto</t>
  </si>
  <si>
    <t>Juvenil</t>
  </si>
  <si>
    <t>0.22/0.90</t>
  </si>
  <si>
    <t>s1=</t>
  </si>
  <si>
    <t>g12=</t>
  </si>
  <si>
    <t>s2=</t>
  </si>
  <si>
    <t>g21=</t>
  </si>
  <si>
    <t>g23=</t>
  </si>
  <si>
    <t>s3=</t>
  </si>
  <si>
    <t>g32=</t>
  </si>
  <si>
    <t>g34=</t>
  </si>
  <si>
    <t>s4=</t>
  </si>
  <si>
    <t>g43=</t>
  </si>
  <si>
    <t>f31=</t>
  </si>
  <si>
    <t>f41=</t>
  </si>
  <si>
    <t>0.02/0.9</t>
  </si>
  <si>
    <t>0.13/0.90</t>
  </si>
  <si>
    <t>0.23/0.94</t>
  </si>
  <si>
    <t>0.17/0.94</t>
  </si>
  <si>
    <t>0.58/0.97</t>
  </si>
  <si>
    <t>0.23/0.86</t>
  </si>
  <si>
    <t>0.06/0.89</t>
  </si>
  <si>
    <t>0.08/0.89</t>
  </si>
  <si>
    <t>0.27/1.00</t>
  </si>
  <si>
    <t>0.68+.022</t>
  </si>
  <si>
    <t>0.02+0.75+0.13</t>
  </si>
  <si>
    <t>0.23+0.53+0.17</t>
  </si>
  <si>
    <t>0.58+0.38</t>
  </si>
  <si>
    <t>0.64+0.23</t>
  </si>
  <si>
    <t>0.06+0.75+.0.08</t>
  </si>
  <si>
    <t>0.27+0.47+.0.27</t>
  </si>
  <si>
    <t>0.27+0.68</t>
  </si>
  <si>
    <t>0.27/0.68</t>
  </si>
  <si>
    <t>Q.martinezii</t>
  </si>
  <si>
    <t>Q.rugosa</t>
  </si>
  <si>
    <t>2*(1-g23-g21)</t>
  </si>
  <si>
    <t>3*(1-g34-g32)</t>
  </si>
  <si>
    <t>Comprobación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</si>
</sst>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"/>
  </numFmts>
  <fonts count="5" x14ac:knownFonts="1">
    <font>
      <sz val="11"/>
      <color theme="1"/>
      <name val="Calibri"/>
      <family val="2"/>
      <scheme val="minor"/>
    </font>
    <font>
      <sz val="10"/>
      <color rgb="FF000000"/>
      <name val="Lucida Console"/>
      <family val="3"/>
    </font>
    <font>
      <b/>
      <sz val="11"/>
      <color theme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3" borderId="0" xfId="0" applyFill="1"/>
    <xf numFmtId="2" fontId="0" fillId="0" borderId="0" xfId="0" applyNumberFormat="1" applyAlignment="1">
      <alignment horizontal="center"/>
    </xf>
    <xf numFmtId="2" fontId="0" fillId="3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2" fontId="0" fillId="4" borderId="0" xfId="0" applyNumberForma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0" fillId="6" borderId="0" xfId="0" applyNumberFormat="1" applyFill="1"/>
    <xf numFmtId="2" fontId="0" fillId="7" borderId="0" xfId="0" applyNumberFormat="1" applyFill="1" applyAlignment="1">
      <alignment horizontal="center"/>
    </xf>
    <xf numFmtId="164" fontId="0" fillId="6" borderId="0" xfId="0" applyNumberFormat="1" applyFill="1"/>
    <xf numFmtId="0" fontId="0" fillId="5" borderId="0" xfId="0" applyFill="1"/>
    <xf numFmtId="0" fontId="0" fillId="4" borderId="0" xfId="0" applyFill="1"/>
    <xf numFmtId="0" fontId="0" fillId="6" borderId="0" xfId="0" applyFill="1"/>
    <xf numFmtId="0" fontId="0" fillId="8" borderId="0" xfId="0" applyFill="1"/>
    <xf numFmtId="0" fontId="0" fillId="8" borderId="0" xfId="0" applyFill="1" applyAlignment="1">
      <alignment horizontal="left"/>
    </xf>
    <xf numFmtId="2" fontId="0" fillId="8" borderId="0" xfId="0" applyNumberFormat="1" applyFill="1" applyAlignment="1">
      <alignment horizont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31"/>
  <sheetViews>
    <sheetView topLeftCell="C9" zoomScaleNormal="100" workbookViewId="0">
      <selection activeCell="N9" sqref="N9"/>
    </sheetView>
  </sheetViews>
  <sheetFormatPr baseColWidth="10" defaultRowHeight="15" x14ac:dyDescent="0.2"/>
  <cols>
    <col min="4" max="7" width="12.5" bestFit="1" customWidth="1"/>
    <col min="9" max="9" width="6.1640625" customWidth="1"/>
    <col min="10" max="10" width="14.5" customWidth="1"/>
    <col min="14" max="14" width="11.5" bestFit="1" customWidth="1"/>
    <col min="15" max="15" width="16.5" customWidth="1"/>
    <col min="16" max="16" width="13.33203125" customWidth="1"/>
    <col min="17" max="17" width="12.5" bestFit="1" customWidth="1"/>
  </cols>
  <sheetData>
    <row r="1" spans="2:17" x14ac:dyDescent="0.2">
      <c r="B1" s="2" t="s">
        <v>64</v>
      </c>
      <c r="M1" s="27" t="s">
        <v>68</v>
      </c>
    </row>
    <row r="2" spans="2:17" x14ac:dyDescent="0.2">
      <c r="B2" s="2"/>
      <c r="D2" t="s">
        <v>29</v>
      </c>
      <c r="E2" t="s">
        <v>30</v>
      </c>
      <c r="F2" t="s">
        <v>32</v>
      </c>
      <c r="G2" t="s">
        <v>31</v>
      </c>
      <c r="I2" s="9" t="s">
        <v>34</v>
      </c>
      <c r="J2" s="9" t="s">
        <v>55</v>
      </c>
      <c r="K2" s="6">
        <f>+D7</f>
        <v>0.89610389999999995</v>
      </c>
      <c r="N2" t="s">
        <v>29</v>
      </c>
      <c r="O2" t="s">
        <v>30</v>
      </c>
      <c r="P2" t="s">
        <v>32</v>
      </c>
      <c r="Q2" t="s">
        <v>31</v>
      </c>
    </row>
    <row r="3" spans="2:17" x14ac:dyDescent="0.2">
      <c r="B3" s="2"/>
      <c r="C3" t="s">
        <v>29</v>
      </c>
      <c r="D3" s="7">
        <v>0.67532468000000001</v>
      </c>
      <c r="E3" s="12">
        <v>1.6393439999999999E-2</v>
      </c>
      <c r="F3" s="6"/>
      <c r="G3" s="6"/>
      <c r="I3" s="9" t="s">
        <v>35</v>
      </c>
      <c r="J3" s="9" t="s">
        <v>33</v>
      </c>
      <c r="K3" s="6">
        <f>+D4/D7</f>
        <v>0.24637680965343417</v>
      </c>
      <c r="M3" t="s">
        <v>29</v>
      </c>
      <c r="N3" s="6">
        <f>K2*(1-K3)</f>
        <v>0.6753246799999999</v>
      </c>
      <c r="O3" s="6">
        <f>K4*K5</f>
        <v>1.6393439999999999E-2</v>
      </c>
      <c r="P3" s="6">
        <f>K12</f>
        <v>3.875</v>
      </c>
      <c r="Q3" s="6">
        <f>K13</f>
        <v>16.533329999999999</v>
      </c>
    </row>
    <row r="4" spans="2:17" x14ac:dyDescent="0.2">
      <c r="B4" s="2"/>
      <c r="C4" t="s">
        <v>30</v>
      </c>
      <c r="D4" s="11">
        <v>0.22077922</v>
      </c>
      <c r="E4" s="7">
        <v>0.75409835999999997</v>
      </c>
      <c r="F4" s="12">
        <v>0.234375</v>
      </c>
      <c r="G4" s="6"/>
      <c r="I4" s="9" t="s">
        <v>36</v>
      </c>
      <c r="J4" s="9" t="s">
        <v>56</v>
      </c>
      <c r="K4" s="6">
        <f>+E7</f>
        <v>0.90163934000000001</v>
      </c>
      <c r="M4" t="s">
        <v>30</v>
      </c>
      <c r="N4" s="6">
        <f>K2*K3</f>
        <v>0.22077922</v>
      </c>
      <c r="O4" s="6">
        <f>K4*(1-K6-K5)</f>
        <v>0.75409835999999997</v>
      </c>
      <c r="P4" s="6">
        <f>K7*K8</f>
        <v>0.234375</v>
      </c>
      <c r="Q4" s="6"/>
    </row>
    <row r="5" spans="2:17" x14ac:dyDescent="0.2">
      <c r="B5" s="2"/>
      <c r="C5" t="s">
        <v>32</v>
      </c>
      <c r="D5" s="6"/>
      <c r="E5" s="11">
        <v>0.13114754000000001</v>
      </c>
      <c r="F5" s="7">
        <v>0.53125</v>
      </c>
      <c r="G5" s="12">
        <v>0.58333332999999998</v>
      </c>
      <c r="I5" s="9" t="s">
        <v>37</v>
      </c>
      <c r="J5" s="9" t="s">
        <v>46</v>
      </c>
      <c r="K5" s="6">
        <f>+E3/E7</f>
        <v>1.8181815358677671E-2</v>
      </c>
      <c r="M5" t="s">
        <v>32</v>
      </c>
      <c r="N5" s="6"/>
      <c r="O5" s="6">
        <f>K4*K6</f>
        <v>0.13114754000000001</v>
      </c>
      <c r="P5" s="6">
        <f>K7*(1-K9-K8)</f>
        <v>0.53125</v>
      </c>
      <c r="Q5" s="6">
        <f>K10*K11</f>
        <v>0.58333332999999998</v>
      </c>
    </row>
    <row r="6" spans="2:17" x14ac:dyDescent="0.2">
      <c r="B6" s="2"/>
      <c r="C6" t="s">
        <v>31</v>
      </c>
      <c r="D6" s="6"/>
      <c r="E6" s="6"/>
      <c r="F6" s="11">
        <v>0.171875</v>
      </c>
      <c r="G6" s="7">
        <v>0.38333333000000003</v>
      </c>
      <c r="I6" s="9" t="s">
        <v>38</v>
      </c>
      <c r="J6" s="9" t="s">
        <v>47</v>
      </c>
      <c r="K6" s="6">
        <f>+E5/E7</f>
        <v>0.14545454505123967</v>
      </c>
      <c r="M6" t="s">
        <v>31</v>
      </c>
      <c r="N6" s="6"/>
      <c r="O6" s="6"/>
      <c r="P6" s="6">
        <f>K7*K9</f>
        <v>0.171875</v>
      </c>
      <c r="Q6" s="6">
        <f>K10*(1-K11)</f>
        <v>0.38333332999999997</v>
      </c>
    </row>
    <row r="7" spans="2:17" x14ac:dyDescent="0.2">
      <c r="B7" s="1"/>
      <c r="D7" s="14">
        <f>SUM(D3:D6)</f>
        <v>0.89610389999999995</v>
      </c>
      <c r="E7" s="14">
        <f t="shared" ref="E7:G7" si="0">SUM(E3:E6)</f>
        <v>0.90163934000000001</v>
      </c>
      <c r="F7" s="14">
        <f t="shared" si="0"/>
        <v>0.9375</v>
      </c>
      <c r="G7" s="14">
        <f t="shared" si="0"/>
        <v>0.96666666000000001</v>
      </c>
      <c r="I7" s="9" t="s">
        <v>39</v>
      </c>
      <c r="J7" s="9" t="s">
        <v>57</v>
      </c>
      <c r="K7" s="6">
        <f>+F7</f>
        <v>0.9375</v>
      </c>
    </row>
    <row r="8" spans="2:17" x14ac:dyDescent="0.2">
      <c r="B8" s="2" t="s">
        <v>0</v>
      </c>
      <c r="I8" s="9" t="s">
        <v>40</v>
      </c>
      <c r="J8" s="9" t="s">
        <v>48</v>
      </c>
      <c r="K8" s="6">
        <f>+F4/F7</f>
        <v>0.25</v>
      </c>
    </row>
    <row r="9" spans="2:17" x14ac:dyDescent="0.2">
      <c r="B9" s="2"/>
      <c r="I9" s="9" t="s">
        <v>41</v>
      </c>
      <c r="J9" s="9" t="s">
        <v>49</v>
      </c>
      <c r="K9" s="6">
        <f>F6/F7</f>
        <v>0.18333333333333332</v>
      </c>
      <c r="M9" t="s">
        <v>29</v>
      </c>
      <c r="N9" s="5" t="s">
        <v>9</v>
      </c>
      <c r="O9" s="16" t="s">
        <v>19</v>
      </c>
      <c r="P9" s="18" t="s">
        <v>18</v>
      </c>
      <c r="Q9" s="18" t="s">
        <v>16</v>
      </c>
    </row>
    <row r="10" spans="2:17" x14ac:dyDescent="0.2">
      <c r="B10" s="2"/>
      <c r="D10" t="s">
        <v>29</v>
      </c>
      <c r="E10" t="s">
        <v>30</v>
      </c>
      <c r="F10" t="s">
        <v>32</v>
      </c>
      <c r="G10" t="s">
        <v>31</v>
      </c>
      <c r="I10" s="9" t="s">
        <v>42</v>
      </c>
      <c r="J10" s="9" t="s">
        <v>58</v>
      </c>
      <c r="K10" s="6">
        <f>+G7</f>
        <v>0.96666666000000001</v>
      </c>
      <c r="M10" t="s">
        <v>30</v>
      </c>
      <c r="N10" s="17" t="s">
        <v>10</v>
      </c>
      <c r="O10" s="5" t="s">
        <v>27</v>
      </c>
      <c r="P10" s="16" t="s">
        <v>11</v>
      </c>
    </row>
    <row r="11" spans="2:17" x14ac:dyDescent="0.2">
      <c r="B11" s="2"/>
      <c r="C11" t="s">
        <v>29</v>
      </c>
      <c r="D11">
        <v>0</v>
      </c>
      <c r="E11">
        <v>0</v>
      </c>
      <c r="F11" s="13">
        <v>3.875</v>
      </c>
      <c r="G11" s="13">
        <v>16.533329999999999</v>
      </c>
      <c r="I11" s="9" t="s">
        <v>43</v>
      </c>
      <c r="J11" s="9" t="s">
        <v>50</v>
      </c>
      <c r="K11" s="6">
        <f>+G5/G7</f>
        <v>0.60344827657550537</v>
      </c>
      <c r="M11" t="s">
        <v>32</v>
      </c>
      <c r="O11" s="17" t="s">
        <v>12</v>
      </c>
      <c r="P11" s="5" t="s">
        <v>26</v>
      </c>
      <c r="Q11" s="16" t="s">
        <v>13</v>
      </c>
    </row>
    <row r="12" spans="2:17" x14ac:dyDescent="0.2">
      <c r="B12" s="2"/>
      <c r="C12" t="s">
        <v>30</v>
      </c>
      <c r="D12">
        <v>0</v>
      </c>
      <c r="E12">
        <v>0</v>
      </c>
      <c r="F12">
        <v>0</v>
      </c>
      <c r="G12">
        <v>0</v>
      </c>
      <c r="I12" s="9" t="s">
        <v>44</v>
      </c>
      <c r="J12" s="9"/>
      <c r="K12" s="6">
        <f>+F11</f>
        <v>3.875</v>
      </c>
      <c r="M12" t="s">
        <v>31</v>
      </c>
      <c r="P12" s="17" t="s">
        <v>14</v>
      </c>
      <c r="Q12" s="5" t="s">
        <v>15</v>
      </c>
    </row>
    <row r="13" spans="2:17" x14ac:dyDescent="0.2">
      <c r="B13" s="2"/>
      <c r="C13" t="s">
        <v>32</v>
      </c>
      <c r="D13">
        <v>0</v>
      </c>
      <c r="E13">
        <v>0</v>
      </c>
      <c r="F13">
        <v>0</v>
      </c>
      <c r="G13">
        <v>0</v>
      </c>
      <c r="I13" s="9" t="s">
        <v>45</v>
      </c>
      <c r="J13" s="9"/>
      <c r="K13" s="6">
        <f>+G11</f>
        <v>16.533329999999999</v>
      </c>
    </row>
    <row r="14" spans="2:17" x14ac:dyDescent="0.2">
      <c r="B14" s="4"/>
      <c r="C14" t="s">
        <v>31</v>
      </c>
      <c r="D14">
        <v>0</v>
      </c>
      <c r="E14">
        <v>0</v>
      </c>
      <c r="F14">
        <v>0</v>
      </c>
      <c r="G14">
        <v>0</v>
      </c>
      <c r="I14" s="9"/>
      <c r="J14" s="9"/>
      <c r="K14" s="6"/>
    </row>
    <row r="15" spans="2:17" x14ac:dyDescent="0.2">
      <c r="I15" s="9"/>
      <c r="J15" s="9"/>
      <c r="K15" s="6"/>
    </row>
    <row r="16" spans="2:17" ht="6" customHeight="1" x14ac:dyDescent="0.2">
      <c r="B16" s="19"/>
      <c r="C16" s="19"/>
      <c r="D16" s="19"/>
      <c r="E16" s="19"/>
      <c r="F16" s="19"/>
      <c r="G16" s="19"/>
      <c r="H16" s="19"/>
      <c r="I16" s="20"/>
      <c r="J16" s="20"/>
      <c r="K16" s="21"/>
      <c r="L16" s="19"/>
      <c r="M16" s="19"/>
      <c r="N16" s="19"/>
      <c r="O16" s="19"/>
      <c r="P16" s="19"/>
      <c r="Q16" s="19"/>
    </row>
    <row r="17" spans="2:17" x14ac:dyDescent="0.2">
      <c r="B17" s="2" t="s">
        <v>65</v>
      </c>
      <c r="I17" s="9"/>
      <c r="J17" s="9"/>
      <c r="K17" s="6"/>
    </row>
    <row r="18" spans="2:17" x14ac:dyDescent="0.2">
      <c r="I18" s="9"/>
      <c r="J18" s="9"/>
      <c r="K18" s="6"/>
    </row>
    <row r="19" spans="2:17" x14ac:dyDescent="0.2">
      <c r="B19" s="4"/>
      <c r="D19" t="s">
        <v>29</v>
      </c>
      <c r="E19" t="s">
        <v>30</v>
      </c>
      <c r="F19" t="s">
        <v>32</v>
      </c>
      <c r="G19" t="s">
        <v>31</v>
      </c>
      <c r="I19" s="9" t="s">
        <v>34</v>
      </c>
      <c r="J19" s="9" t="s">
        <v>59</v>
      </c>
      <c r="K19" s="6">
        <f>+D24</f>
        <v>0.86363637000000004</v>
      </c>
      <c r="N19" t="s">
        <v>29</v>
      </c>
      <c r="O19" t="s">
        <v>30</v>
      </c>
      <c r="P19" t="s">
        <v>32</v>
      </c>
      <c r="Q19" t="s">
        <v>31</v>
      </c>
    </row>
    <row r="20" spans="2:17" x14ac:dyDescent="0.2">
      <c r="B20" s="4"/>
      <c r="C20" t="s">
        <v>29</v>
      </c>
      <c r="D20" s="7">
        <v>0.63636364000000001</v>
      </c>
      <c r="E20" s="12">
        <v>5.5555559999999997E-2</v>
      </c>
      <c r="F20" s="6"/>
      <c r="G20" s="6"/>
      <c r="I20" s="9" t="s">
        <v>35</v>
      </c>
      <c r="J20" s="9" t="s">
        <v>51</v>
      </c>
      <c r="K20" s="6">
        <f>+D21/D24</f>
        <v>0.26315789595567868</v>
      </c>
      <c r="M20" t="s">
        <v>29</v>
      </c>
      <c r="N20" s="6">
        <f>K19*(1-K20)</f>
        <v>0.63636364000000012</v>
      </c>
      <c r="O20" s="6">
        <f>K21*K22</f>
        <v>5.555555999999999E-2</v>
      </c>
      <c r="P20" s="6">
        <v>0</v>
      </c>
      <c r="Q20" s="6">
        <f>K29</f>
        <v>4.4999999999999997E-3</v>
      </c>
    </row>
    <row r="21" spans="2:17" x14ac:dyDescent="0.2">
      <c r="B21" s="4"/>
      <c r="C21" t="s">
        <v>30</v>
      </c>
      <c r="D21" s="11">
        <v>0.22727273000000001</v>
      </c>
      <c r="E21" s="7">
        <v>0.75</v>
      </c>
      <c r="F21" s="12">
        <v>0.26666666999999999</v>
      </c>
      <c r="G21" s="6"/>
      <c r="I21" s="9" t="s">
        <v>36</v>
      </c>
      <c r="J21" s="9" t="s">
        <v>60</v>
      </c>
      <c r="K21" s="6">
        <f>+E24</f>
        <v>0.88888888999999993</v>
      </c>
      <c r="M21" t="s">
        <v>30</v>
      </c>
      <c r="N21" s="6">
        <f>K19*K20</f>
        <v>0.22727273000000003</v>
      </c>
      <c r="O21" s="6">
        <f>K21*(1-K22-K23)</f>
        <v>0.74999999999999989</v>
      </c>
      <c r="P21" s="6">
        <v>0</v>
      </c>
      <c r="Q21" s="6"/>
    </row>
    <row r="22" spans="2:17" x14ac:dyDescent="0.2">
      <c r="B22" s="4"/>
      <c r="C22" t="s">
        <v>32</v>
      </c>
      <c r="D22" s="6"/>
      <c r="E22" s="11">
        <v>8.3333329999999997E-2</v>
      </c>
      <c r="F22" s="7">
        <v>0.46666667000000001</v>
      </c>
      <c r="G22" s="12">
        <v>0.27272727000000002</v>
      </c>
      <c r="I22" s="9" t="s">
        <v>37</v>
      </c>
      <c r="J22" s="9" t="s">
        <v>52</v>
      </c>
      <c r="K22" s="6">
        <f>+E20/E24</f>
        <v>6.2500004921874991E-2</v>
      </c>
      <c r="M22" t="s">
        <v>32</v>
      </c>
      <c r="N22" s="6"/>
      <c r="O22" s="6">
        <f>K21*K23</f>
        <v>8.3333329999999997E-2</v>
      </c>
      <c r="P22" s="6">
        <f>K24*(1-K26-K25)</f>
        <v>0.46666666999999995</v>
      </c>
      <c r="Q22" s="6">
        <f>K27*K28</f>
        <v>0.27272727000000002</v>
      </c>
    </row>
    <row r="23" spans="2:17" x14ac:dyDescent="0.2">
      <c r="B23" s="4"/>
      <c r="C23" t="s">
        <v>31</v>
      </c>
      <c r="D23" s="6"/>
      <c r="E23" s="6"/>
      <c r="F23" s="11">
        <v>0.26666666999999999</v>
      </c>
      <c r="G23" s="7">
        <v>0.68181818000000005</v>
      </c>
      <c r="I23" s="9" t="s">
        <v>38</v>
      </c>
      <c r="J23" s="9" t="s">
        <v>53</v>
      </c>
      <c r="K23" s="6">
        <f>+E22/E24</f>
        <v>9.3749996132812513E-2</v>
      </c>
      <c r="M23" t="s">
        <v>31</v>
      </c>
      <c r="N23" s="6"/>
      <c r="O23" s="6"/>
      <c r="P23" s="6">
        <f>K24*K26</f>
        <v>0.26666666999999999</v>
      </c>
      <c r="Q23" s="6">
        <f>K27*(1-K28)</f>
        <v>0.68181818000000005</v>
      </c>
    </row>
    <row r="24" spans="2:17" x14ac:dyDescent="0.2">
      <c r="B24" s="3"/>
      <c r="D24" s="14">
        <f>SUM(D20:D23)</f>
        <v>0.86363637000000004</v>
      </c>
      <c r="E24" s="14">
        <f>SUM(E20:E23)</f>
        <v>0.88888888999999993</v>
      </c>
      <c r="F24" s="14">
        <f>SUM(F20:F23)</f>
        <v>1.0000000099999999</v>
      </c>
      <c r="G24" s="14">
        <f>SUM(G20:G23)</f>
        <v>0.95454545000000013</v>
      </c>
      <c r="I24" s="9" t="s">
        <v>39</v>
      </c>
      <c r="J24" s="9" t="s">
        <v>61</v>
      </c>
      <c r="K24" s="6">
        <f>+F24</f>
        <v>1.0000000099999999</v>
      </c>
    </row>
    <row r="25" spans="2:17" x14ac:dyDescent="0.2">
      <c r="B25" s="4" t="s">
        <v>0</v>
      </c>
      <c r="I25" s="9" t="s">
        <v>40</v>
      </c>
      <c r="J25" s="9" t="s">
        <v>54</v>
      </c>
      <c r="K25" s="6">
        <f>F21/F24</f>
        <v>0.26666666733333333</v>
      </c>
    </row>
    <row r="26" spans="2:17" x14ac:dyDescent="0.2">
      <c r="B26" s="4"/>
      <c r="I26" s="9" t="s">
        <v>41</v>
      </c>
      <c r="J26" s="9" t="s">
        <v>54</v>
      </c>
      <c r="K26" s="6">
        <f>F23/F24</f>
        <v>0.26666666733333333</v>
      </c>
      <c r="M26" t="s">
        <v>29</v>
      </c>
      <c r="N26" s="5" t="s">
        <v>9</v>
      </c>
      <c r="O26" s="16" t="s">
        <v>19</v>
      </c>
      <c r="P26" s="18" t="s">
        <v>18</v>
      </c>
      <c r="Q26" s="18" t="s">
        <v>16</v>
      </c>
    </row>
    <row r="27" spans="2:17" x14ac:dyDescent="0.2">
      <c r="B27" s="4"/>
      <c r="D27" t="s">
        <v>29</v>
      </c>
      <c r="E27" t="s">
        <v>30</v>
      </c>
      <c r="F27" t="s">
        <v>32</v>
      </c>
      <c r="G27" t="s">
        <v>31</v>
      </c>
      <c r="I27" s="9" t="s">
        <v>42</v>
      </c>
      <c r="J27" s="9" t="s">
        <v>62</v>
      </c>
      <c r="K27" s="6">
        <f>+G24</f>
        <v>0.95454545000000013</v>
      </c>
      <c r="M27" t="s">
        <v>30</v>
      </c>
      <c r="N27" s="17" t="s">
        <v>10</v>
      </c>
      <c r="O27" s="5" t="s">
        <v>28</v>
      </c>
      <c r="P27" s="16" t="s">
        <v>11</v>
      </c>
    </row>
    <row r="28" spans="2:17" x14ac:dyDescent="0.2">
      <c r="B28" s="4"/>
      <c r="C28" t="s">
        <v>29</v>
      </c>
      <c r="D28">
        <v>0</v>
      </c>
      <c r="E28">
        <v>0</v>
      </c>
      <c r="F28">
        <v>0</v>
      </c>
      <c r="G28" s="15">
        <v>4.4999999999999997E-3</v>
      </c>
      <c r="I28" s="9" t="s">
        <v>43</v>
      </c>
      <c r="J28" s="9" t="s">
        <v>63</v>
      </c>
      <c r="K28" s="6">
        <f>+G22/G24</f>
        <v>0.28571428421768708</v>
      </c>
      <c r="M28" t="s">
        <v>32</v>
      </c>
      <c r="O28" s="17" t="s">
        <v>12</v>
      </c>
      <c r="P28" s="5" t="s">
        <v>26</v>
      </c>
      <c r="Q28" s="16" t="s">
        <v>13</v>
      </c>
    </row>
    <row r="29" spans="2:17" x14ac:dyDescent="0.2">
      <c r="B29" s="4"/>
      <c r="C29" t="s">
        <v>30</v>
      </c>
      <c r="D29">
        <v>0</v>
      </c>
      <c r="E29">
        <v>0</v>
      </c>
      <c r="F29">
        <v>0</v>
      </c>
      <c r="G29">
        <v>0</v>
      </c>
      <c r="I29" s="9" t="s">
        <v>45</v>
      </c>
      <c r="J29" s="9"/>
      <c r="K29" s="10">
        <f>+G28</f>
        <v>4.4999999999999997E-3</v>
      </c>
      <c r="M29" t="s">
        <v>31</v>
      </c>
      <c r="P29" s="17" t="s">
        <v>14</v>
      </c>
      <c r="Q29" s="5" t="s">
        <v>15</v>
      </c>
    </row>
    <row r="30" spans="2:17" x14ac:dyDescent="0.2">
      <c r="B30" s="4"/>
      <c r="C30" t="s">
        <v>32</v>
      </c>
      <c r="D30">
        <v>0</v>
      </c>
      <c r="E30">
        <v>0</v>
      </c>
      <c r="F30">
        <v>0</v>
      </c>
      <c r="G30">
        <v>0</v>
      </c>
    </row>
    <row r="31" spans="2:17" x14ac:dyDescent="0.2">
      <c r="B31" s="4"/>
      <c r="C31" t="s">
        <v>31</v>
      </c>
      <c r="D31">
        <v>0</v>
      </c>
      <c r="E31">
        <v>0</v>
      </c>
      <c r="F31">
        <v>0</v>
      </c>
      <c r="G31">
        <v>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8"/>
  <sheetViews>
    <sheetView tabSelected="1" zoomScale="160" zoomScaleNormal="160" workbookViewId="0">
      <selection activeCell="E9" sqref="E9"/>
    </sheetView>
  </sheetViews>
  <sheetFormatPr baseColWidth="10" defaultRowHeight="15" x14ac:dyDescent="0.2"/>
  <cols>
    <col min="3" max="3" width="17.5" bestFit="1" customWidth="1"/>
    <col min="4" max="4" width="17.5" customWidth="1"/>
  </cols>
  <sheetData>
    <row r="1" spans="1:4" x14ac:dyDescent="0.2">
      <c r="A1" s="8" t="s">
        <v>20</v>
      </c>
      <c r="B1" s="8" t="s">
        <v>21</v>
      </c>
      <c r="C1" s="8" t="s">
        <v>22</v>
      </c>
      <c r="D1" s="8" t="s">
        <v>23</v>
      </c>
    </row>
    <row r="2" spans="1:4" x14ac:dyDescent="0.2">
      <c r="A2" s="25" t="s">
        <v>24</v>
      </c>
      <c r="B2" s="23">
        <v>1.3</v>
      </c>
      <c r="C2" s="23">
        <v>0.93</v>
      </c>
      <c r="D2" s="22"/>
    </row>
    <row r="3" spans="1:4" x14ac:dyDescent="0.2">
      <c r="A3" s="22" t="s">
        <v>1</v>
      </c>
      <c r="B3" s="23">
        <v>0.89610389999999995</v>
      </c>
      <c r="C3" s="23">
        <v>0.86363637000000004</v>
      </c>
      <c r="D3" s="22" t="s">
        <v>9</v>
      </c>
    </row>
    <row r="4" spans="1:4" x14ac:dyDescent="0.2">
      <c r="A4" s="22" t="s">
        <v>2</v>
      </c>
      <c r="B4" s="23">
        <v>0.24637680965343417</v>
      </c>
      <c r="C4" s="23">
        <v>0.26315789595567868</v>
      </c>
      <c r="D4" s="22" t="s">
        <v>10</v>
      </c>
    </row>
    <row r="5" spans="1:4" x14ac:dyDescent="0.2">
      <c r="A5" s="22" t="s">
        <v>3</v>
      </c>
      <c r="B5" s="23">
        <v>0.90163934000000001</v>
      </c>
      <c r="C5" s="23">
        <v>0.88888888999999993</v>
      </c>
      <c r="D5" s="26">
        <v>0</v>
      </c>
    </row>
    <row r="6" spans="1:4" x14ac:dyDescent="0.2">
      <c r="A6" s="22" t="s">
        <v>17</v>
      </c>
      <c r="B6" s="23">
        <v>1.8181815358677671E-2</v>
      </c>
      <c r="C6" s="23">
        <v>6.2500004921874991E-2</v>
      </c>
      <c r="D6" s="26">
        <v>0</v>
      </c>
    </row>
    <row r="7" spans="1:4" x14ac:dyDescent="0.2">
      <c r="A7" s="22" t="s">
        <v>4</v>
      </c>
      <c r="B7" s="23">
        <v>0.14545454505123967</v>
      </c>
      <c r="C7" s="23">
        <v>9.3749996132812513E-2</v>
      </c>
      <c r="D7" s="22" t="s">
        <v>19</v>
      </c>
    </row>
    <row r="8" spans="1:4" x14ac:dyDescent="0.2">
      <c r="A8" s="22" t="s">
        <v>5</v>
      </c>
      <c r="B8" s="23">
        <v>0.9375</v>
      </c>
      <c r="C8" s="23">
        <v>1.0000000099999999</v>
      </c>
      <c r="D8" s="22" t="s">
        <v>66</v>
      </c>
    </row>
    <row r="9" spans="1:4" x14ac:dyDescent="0.2">
      <c r="A9" s="22" t="s">
        <v>25</v>
      </c>
      <c r="B9" s="23">
        <v>0.25</v>
      </c>
      <c r="C9" s="23">
        <v>0.26666666733333333</v>
      </c>
      <c r="D9" s="22" t="s">
        <v>12</v>
      </c>
    </row>
    <row r="10" spans="1:4" x14ac:dyDescent="0.2">
      <c r="A10" s="22" t="s">
        <v>6</v>
      </c>
      <c r="B10" s="23">
        <v>0.18333333333333332</v>
      </c>
      <c r="C10" s="23">
        <v>0.26666666733333333</v>
      </c>
      <c r="D10" s="26">
        <v>0</v>
      </c>
    </row>
    <row r="11" spans="1:4" x14ac:dyDescent="0.2">
      <c r="A11" s="22" t="s">
        <v>7</v>
      </c>
      <c r="B11" s="23">
        <v>0.96666666000000001</v>
      </c>
      <c r="C11" s="23">
        <v>0.95454545000000013</v>
      </c>
      <c r="D11" s="22" t="s">
        <v>18</v>
      </c>
    </row>
    <row r="12" spans="1:4" x14ac:dyDescent="0.2">
      <c r="A12" s="22" t="s">
        <v>8</v>
      </c>
      <c r="B12" s="23">
        <v>0.60344827657550537</v>
      </c>
      <c r="C12" s="23">
        <v>0.28571428421768708</v>
      </c>
      <c r="D12" s="22" t="s">
        <v>11</v>
      </c>
    </row>
    <row r="13" spans="1:4" x14ac:dyDescent="0.2">
      <c r="A13" s="22" t="s">
        <v>18</v>
      </c>
      <c r="B13" s="23">
        <v>3.875</v>
      </c>
      <c r="C13" s="24">
        <v>1.0000000000000001E-5</v>
      </c>
      <c r="D13" s="22" t="s">
        <v>67</v>
      </c>
    </row>
    <row r="14" spans="1:4" x14ac:dyDescent="0.2">
      <c r="A14" s="22" t="s">
        <v>16</v>
      </c>
      <c r="B14" s="23">
        <v>16.533329999999999</v>
      </c>
      <c r="C14" s="23">
        <v>4.4999999999999997E-3</v>
      </c>
      <c r="D14" s="22" t="s">
        <v>14</v>
      </c>
    </row>
    <row r="15" spans="1:4" x14ac:dyDescent="0.2">
      <c r="A15" s="22"/>
      <c r="B15" s="22"/>
      <c r="C15" s="22"/>
      <c r="D15" s="22" t="s">
        <v>16</v>
      </c>
    </row>
    <row r="16" spans="1:4" x14ac:dyDescent="0.2">
      <c r="A16" s="22"/>
      <c r="B16" s="22"/>
      <c r="C16" s="22"/>
      <c r="D16" s="26">
        <v>0</v>
      </c>
    </row>
    <row r="17" spans="1:4" x14ac:dyDescent="0.2">
      <c r="A17" s="22"/>
      <c r="B17" s="22"/>
      <c r="C17" s="22"/>
      <c r="D17" s="22" t="s">
        <v>13</v>
      </c>
    </row>
    <row r="18" spans="1:4" x14ac:dyDescent="0.2">
      <c r="A18" s="22"/>
      <c r="B18" s="22"/>
      <c r="C18" s="22"/>
      <c r="D18" s="22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cálculo</vt:lpstr>
      <vt:lpstr>matriz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Raymond L. Tremblay Lalande</cp:lastModifiedBy>
  <dcterms:created xsi:type="dcterms:W3CDTF">2019-05-27T19:10:49Z</dcterms:created>
  <dcterms:modified xsi:type="dcterms:W3CDTF">2025-08-16T19:52:14Z</dcterms:modified>
</cp:coreProperties>
</file>